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0" i="1" l="1"/>
  <c r="I19" i="1"/>
  <c r="I17" i="1"/>
  <c r="I18" i="1"/>
  <c r="I14" i="1"/>
  <c r="I15" i="1"/>
  <c r="I16" i="1"/>
  <c r="I10" i="1"/>
  <c r="I12" i="1" l="1"/>
  <c r="I11" i="1" l="1"/>
  <c r="I13" i="1"/>
  <c r="I9" i="1"/>
  <c r="I8" i="1"/>
  <c r="I7" i="1"/>
  <c r="K23" i="1"/>
  <c r="K24" i="1"/>
  <c r="I24" i="1"/>
  <c r="I23" i="1"/>
  <c r="I21" i="1"/>
  <c r="I22" i="1"/>
  <c r="K17" i="1" l="1"/>
  <c r="J16" i="1" l="1"/>
  <c r="J14" i="1" l="1"/>
  <c r="K8" i="1" l="1"/>
  <c r="K22" i="1" l="1"/>
  <c r="K21" i="1"/>
  <c r="K20" i="1"/>
  <c r="K19" i="1"/>
  <c r="K18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<sst xmlns="http://schemas.openxmlformats.org/spreadsheetml/2006/main" count="98" uniqueCount="52">
  <si>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</si>
  <si>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</si>
  <si>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</si>
  <si>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</si>
  <si>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</si>
  <si>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</si>
  <si>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</si>
  <si>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</si>
  <si>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</si>
  <si>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</si>
  <si>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</si>
  <si>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</si>
  <si>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</si>
  <si>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</si>
  <si>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</si>
  <si>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</si>
  <si>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</si>
  <si>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</si>
  <si>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</si>
  <si>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</si>
  <si>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</si>
  <si>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</si>
  <si>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</si>
  <si>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</si>
  <si>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</si>
  <si>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</si>
  <si>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</si>
  <si>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</si>
  <si>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</si>
  <si>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</si>
  <si>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</si>
  <si>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</si>
  <si>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</si>
  <si>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</si>
  <si>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</si>
  <si>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</si>
  <si>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</si>
  <si>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</si>
  <si>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</si>
  <si>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</si>
  <si>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</si>
  <si>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</si>
  <si>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</si>
  <si>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</si>
  <si>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</si>
  <si>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</si>
  <si>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</si>
  <si>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</si>
  <si>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</si>
  <si>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</si>
  <si>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>2БКТП №61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</si>
  <si>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4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</si>
</sst>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8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 applyProtection="1">
      <alignment horizontal="center" vertical="center"/>
      <protection hidden="1"/>
    </xf>
    <xf numFmtId="164" fontId="11" fillId="3" borderId="27" xfId="0" applyNumberFormat="1" applyFont="1" applyFill="1" applyBorder="1" applyAlignment="1" applyProtection="1">
      <alignment horizontal="center" vertical="center"/>
      <protection hidden="1"/>
    </xf>
    <xf numFmtId="164" fontId="11" fillId="3" borderId="29" xfId="0" applyNumberFormat="1" applyFont="1" applyFill="1" applyBorder="1" applyAlignment="1" applyProtection="1">
      <alignment horizontal="center" vertical="center"/>
      <protection hidden="1"/>
    </xf>
    <xf numFmtId="164" fontId="11" fillId="3" borderId="20" xfId="1" applyNumberFormat="1" applyFont="1" applyFill="1" applyBorder="1" applyAlignment="1" applyProtection="1">
      <alignment horizontal="center" vertical="center"/>
      <protection hidden="1"/>
    </xf>
    <xf numFmtId="164" fontId="11" fillId="3" borderId="30" xfId="1" applyNumberFormat="1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13" fillId="3" borderId="0" xfId="0" applyFont="1" applyFill="1"/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 applyProtection="1">
      <alignment horizontal="center" vertical="center"/>
      <protection hidden="1"/>
    </xf>
    <xf numFmtId="164" fontId="11" fillId="3" borderId="17" xfId="1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164" fontId="11" fillId="3" borderId="17" xfId="1" applyNumberFormat="1" applyFont="1" applyFill="1" applyBorder="1" applyAlignment="1" applyProtection="1">
      <alignment horizontal="center" vertical="center"/>
      <protection hidden="1"/>
    </xf>
    <xf numFmtId="164" fontId="11" fillId="3" borderId="27" xfId="1" applyNumberFormat="1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164" fontId="11" fillId="3" borderId="2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>
      <alignment horizontal="center" vertical="center"/>
    </xf>
    <xf numFmtId="165" fontId="11" fillId="3" borderId="20" xfId="1" applyNumberFormat="1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/>
    </xf>
    <xf numFmtId="164" fontId="11" fillId="3" borderId="23" xfId="1" applyNumberFormat="1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>
      <alignment horizontal="center" vertical="center" wrapText="1"/>
    </xf>
    <xf numFmtId="166" fontId="11" fillId="3" borderId="30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>
      <alignment horizontal="center" vertical="center"/>
    </xf>
    <xf numFmtId="164" fontId="11" fillId="3" borderId="2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E16" sqref="E16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55" t="s">
        <v>51</v>
      </c>
      <c r="B1" s="55"/>
      <c r="C1" s="55"/>
      <c r="D1" s="55"/>
      <c r="E1" s="55"/>
      <c r="F1" s="55"/>
      <c r="G1" s="55"/>
      <c r="H1" s="55"/>
      <c r="I1" s="56"/>
      <c r="J1" s="56"/>
      <c r="K1" s="55"/>
      <c r="L1" s="55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57" t="s">
        <v>0</v>
      </c>
      <c r="B3" s="60" t="s">
        <v>1</v>
      </c>
      <c r="C3" s="63" t="s">
        <v>2</v>
      </c>
      <c r="D3" s="63" t="s">
        <v>3</v>
      </c>
      <c r="E3" s="63" t="s">
        <v>4</v>
      </c>
      <c r="F3" s="66" t="s">
        <v>5</v>
      </c>
      <c r="G3" s="67"/>
      <c r="H3" s="67"/>
      <c r="I3" s="68" t="s">
        <v>6</v>
      </c>
      <c r="J3" s="68" t="s">
        <v>7</v>
      </c>
      <c r="K3" s="70" t="s">
        <v>8</v>
      </c>
      <c r="L3" s="70" t="s">
        <v>9</v>
      </c>
    </row>
    <row r="4" spans="1:15" ht="45" customHeight="1" thickBot="1" x14ac:dyDescent="0.3">
      <c r="A4" s="58"/>
      <c r="B4" s="61"/>
      <c r="C4" s="64"/>
      <c r="D4" s="64"/>
      <c r="E4" s="64"/>
      <c r="F4" s="11" t="s">
        <v>10</v>
      </c>
      <c r="G4" s="12" t="s">
        <v>11</v>
      </c>
      <c r="H4" s="12" t="s">
        <v>12</v>
      </c>
      <c r="I4" s="69"/>
      <c r="J4" s="69"/>
      <c r="K4" s="71"/>
      <c r="L4" s="72"/>
    </row>
    <row r="5" spans="1:15" ht="26.25" customHeight="1" thickBot="1" x14ac:dyDescent="0.3">
      <c r="A5" s="59"/>
      <c r="B5" s="62"/>
      <c r="C5" s="65"/>
      <c r="D5" s="65"/>
      <c r="E5" s="65"/>
      <c r="F5" s="73" t="s">
        <v>13</v>
      </c>
      <c r="G5" s="74"/>
      <c r="H5" s="74"/>
      <c r="I5" s="13" t="s">
        <v>14</v>
      </c>
      <c r="J5" s="14" t="s">
        <v>15</v>
      </c>
      <c r="K5" s="15" t="s">
        <v>16</v>
      </c>
      <c r="L5" s="71"/>
    </row>
    <row r="6" spans="1:15" ht="15.75" thickBot="1" x14ac:dyDescent="0.3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75">
        <v>6</v>
      </c>
      <c r="G6" s="76"/>
      <c r="H6" s="76"/>
      <c r="I6" s="19">
        <v>7</v>
      </c>
      <c r="J6" s="20">
        <v>8</v>
      </c>
      <c r="K6" s="18">
        <v>9</v>
      </c>
      <c r="L6" s="21">
        <v>10</v>
      </c>
      <c r="O6" s="8"/>
    </row>
    <row r="7" spans="1:15" s="34" customFormat="1" ht="22.5" customHeight="1" x14ac:dyDescent="0.25">
      <c r="A7" s="32">
        <v>1</v>
      </c>
      <c r="B7" s="52" t="s">
        <v>17</v>
      </c>
      <c r="C7" s="47" t="s">
        <v>18</v>
      </c>
      <c r="D7" s="47" t="s">
        <v>19</v>
      </c>
      <c r="E7" s="47" t="s">
        <v>20</v>
      </c>
      <c r="F7" s="79">
        <v>0.4</v>
      </c>
      <c r="G7" s="79">
        <v>0.4</v>
      </c>
      <c r="H7" s="79"/>
      <c r="I7" s="38">
        <f>(((931+323+321+0)/832)*0.89)/1000</f>
        <v>1.6847956730769232E-3</v>
      </c>
      <c r="J7" s="39">
        <v>0</v>
      </c>
      <c r="K7" s="38">
        <f>(G7-I7)*0.89-J7</f>
        <v>0.35450053185096153</v>
      </c>
      <c r="L7" s="40" t="s">
        <v>21</v>
      </c>
      <c r="M7" s="28"/>
      <c r="N7" s="33"/>
      <c r="O7" s="33"/>
    </row>
    <row r="8" spans="1:15" s="34" customFormat="1" ht="22.5" customHeight="1" x14ac:dyDescent="0.25">
      <c r="A8" s="35">
        <v>2</v>
      </c>
      <c r="B8" s="53"/>
      <c r="C8" s="48" t="s">
        <v>22</v>
      </c>
      <c r="D8" s="48" t="s">
        <v>23</v>
      </c>
      <c r="E8" s="48" t="s">
        <v>20</v>
      </c>
      <c r="F8" s="80">
        <v>0.16</v>
      </c>
      <c r="G8" s="80">
        <v>0.16</v>
      </c>
      <c r="H8" s="80"/>
      <c r="I8" s="22">
        <f>(((1093+6288+733+5588)/832)*0.89)/1000</f>
        <v>1.46571875E-2</v>
      </c>
      <c r="J8" s="81">
        <v>0</v>
      </c>
      <c r="K8" s="22">
        <f>(G8-I8)*0.89-J8</f>
        <v>0.12935510312500001</v>
      </c>
      <c r="L8" s="36" t="s">
        <v>21</v>
      </c>
      <c r="M8" s="28"/>
      <c r="N8" s="33"/>
      <c r="O8" s="82"/>
    </row>
    <row r="9" spans="1:15" s="34" customFormat="1" ht="22.5" customHeight="1" thickBot="1" x14ac:dyDescent="0.3">
      <c r="A9" s="37">
        <v>3</v>
      </c>
      <c r="B9" s="77"/>
      <c r="C9" s="50" t="s">
        <v>22</v>
      </c>
      <c r="D9" s="50" t="s">
        <v>24</v>
      </c>
      <c r="E9" s="50" t="s">
        <v>20</v>
      </c>
      <c r="F9" s="83">
        <v>4.0000000000000001E-3</v>
      </c>
      <c r="G9" s="83">
        <v>4.0000000000000001E-3</v>
      </c>
      <c r="H9" s="84"/>
      <c r="I9" s="85">
        <f>(((1291+1117)/832)*0.89)/1000</f>
        <v>2.5758653846153848E-3</v>
      </c>
      <c r="J9" s="81">
        <v>0</v>
      </c>
      <c r="K9" s="85">
        <f>(G9-I9)*0.89-J9</f>
        <v>1.2674798076923077E-3</v>
      </c>
      <c r="L9" s="86" t="s">
        <v>21</v>
      </c>
      <c r="M9" s="28"/>
      <c r="N9" s="33"/>
      <c r="O9" s="33"/>
    </row>
    <row r="10" spans="1:15" s="34" customFormat="1" ht="22.5" customHeight="1" x14ac:dyDescent="0.25">
      <c r="A10" s="32">
        <v>4</v>
      </c>
      <c r="B10" s="78" t="s">
        <v>25</v>
      </c>
      <c r="C10" s="51" t="s">
        <v>26</v>
      </c>
      <c r="D10" s="51" t="s">
        <v>27</v>
      </c>
      <c r="E10" s="51" t="s">
        <v>28</v>
      </c>
      <c r="F10" s="41">
        <f>G10+H10</f>
        <v>1.63</v>
      </c>
      <c r="G10" s="41">
        <v>1</v>
      </c>
      <c r="H10" s="41">
        <v>0.63</v>
      </c>
      <c r="I10" s="42">
        <f>(((40805+61969)/832)*0.89)/1000</f>
        <v>0.10993853365384615</v>
      </c>
      <c r="J10" s="39">
        <v>0</v>
      </c>
      <c r="K10" s="42">
        <f>(H10*1.05-I10)*0.89-J10</f>
        <v>0.49088970504807694</v>
      </c>
      <c r="L10" s="43" t="s">
        <v>21</v>
      </c>
      <c r="M10" s="28"/>
      <c r="N10" s="33"/>
      <c r="O10" s="33"/>
    </row>
    <row r="11" spans="1:15" s="34" customFormat="1" ht="22.5" customHeight="1" x14ac:dyDescent="0.25">
      <c r="A11" s="35">
        <v>5</v>
      </c>
      <c r="B11" s="53"/>
      <c r="C11" s="48" t="s">
        <v>26</v>
      </c>
      <c r="D11" s="48" t="s">
        <v>29</v>
      </c>
      <c r="E11" s="48" t="s">
        <v>28</v>
      </c>
      <c r="F11" s="80">
        <f>G11+H11</f>
        <v>1.19</v>
      </c>
      <c r="G11" s="80">
        <v>0.56000000000000005</v>
      </c>
      <c r="H11" s="80">
        <v>0.63</v>
      </c>
      <c r="I11" s="22">
        <f>(((53373+55122)/832)*0.89)/1000</f>
        <v>0.11605835336538461</v>
      </c>
      <c r="J11" s="81">
        <v>0</v>
      </c>
      <c r="K11" s="22">
        <f>(G11*1.05-I11)*0.89-J11</f>
        <v>0.42002806550480776</v>
      </c>
      <c r="L11" s="36" t="s">
        <v>21</v>
      </c>
      <c r="M11" s="28"/>
      <c r="N11" s="33"/>
    </row>
    <row r="12" spans="1:15" s="34" customFormat="1" ht="22.5" customHeight="1" thickBot="1" x14ac:dyDescent="0.3">
      <c r="A12" s="37">
        <v>6</v>
      </c>
      <c r="B12" s="53"/>
      <c r="C12" s="48" t="s">
        <v>26</v>
      </c>
      <c r="D12" s="48" t="s">
        <v>30</v>
      </c>
      <c r="E12" s="48" t="s">
        <v>28</v>
      </c>
      <c r="F12" s="80">
        <v>0.63</v>
      </c>
      <c r="G12" s="80">
        <v>0.63</v>
      </c>
      <c r="H12" s="80"/>
      <c r="I12" s="22">
        <f>(((29348+24641)/832)*0.89)/1000</f>
        <v>5.7752656249999999E-2</v>
      </c>
      <c r="J12" s="87">
        <v>0</v>
      </c>
      <c r="K12" s="22">
        <f>(G12-I12)*0.89-J12</f>
        <v>0.50930013593750001</v>
      </c>
      <c r="L12" s="36" t="s">
        <v>21</v>
      </c>
      <c r="M12" s="28"/>
      <c r="N12" s="33"/>
    </row>
    <row r="13" spans="1:15" s="34" customFormat="1" ht="22.5" customHeight="1" x14ac:dyDescent="0.25">
      <c r="A13" s="32">
        <v>7</v>
      </c>
      <c r="B13" s="53"/>
      <c r="C13" s="48" t="s">
        <v>26</v>
      </c>
      <c r="D13" s="27" t="s">
        <v>31</v>
      </c>
      <c r="E13" s="27" t="s">
        <v>28</v>
      </c>
      <c r="F13" s="88">
        <v>2</v>
      </c>
      <c r="G13" s="88">
        <v>1</v>
      </c>
      <c r="H13" s="88">
        <v>1</v>
      </c>
      <c r="I13" s="22">
        <f>(((12349+9662)/832)*0.89)/1000</f>
        <v>2.3545420673076922E-2</v>
      </c>
      <c r="J13" s="25">
        <v>0</v>
      </c>
      <c r="K13" s="22">
        <f t="shared" ref="K13:K18" si="0">(G13*1.05-I13)*0.89-J13</f>
        <v>0.91354457560096158</v>
      </c>
      <c r="L13" s="36" t="s">
        <v>21</v>
      </c>
      <c r="M13" s="28"/>
      <c r="N13" s="33"/>
    </row>
    <row r="14" spans="1:15" s="34" customFormat="1" ht="22.5" customHeight="1" x14ac:dyDescent="0.25">
      <c r="A14" s="35">
        <v>8</v>
      </c>
      <c r="B14" s="53"/>
      <c r="C14" s="48" t="s">
        <v>26</v>
      </c>
      <c r="D14" s="48" t="s">
        <v>32</v>
      </c>
      <c r="E14" s="48" t="s">
        <v>28</v>
      </c>
      <c r="F14" s="27">
        <f>G14+H14</f>
        <v>1.26</v>
      </c>
      <c r="G14" s="27">
        <v>0.63</v>
      </c>
      <c r="H14" s="27">
        <v>0.63</v>
      </c>
      <c r="I14" s="22">
        <f>(((142174+135654)/832)*0.89)/1000</f>
        <v>0.29719581730769234</v>
      </c>
      <c r="J14" s="25">
        <f>15/1000</f>
        <v>1.4999999999999999E-2</v>
      </c>
      <c r="K14" s="22">
        <f t="shared" si="0"/>
        <v>0.30923072259615386</v>
      </c>
      <c r="L14" s="36" t="s">
        <v>21</v>
      </c>
      <c r="M14" s="28"/>
      <c r="N14" s="33"/>
    </row>
    <row r="15" spans="1:15" s="34" customFormat="1" ht="22.5" customHeight="1" thickBot="1" x14ac:dyDescent="0.3">
      <c r="A15" s="37">
        <v>9</v>
      </c>
      <c r="B15" s="54"/>
      <c r="C15" s="49" t="s">
        <v>26</v>
      </c>
      <c r="D15" s="49" t="s">
        <v>33</v>
      </c>
      <c r="E15" s="49" t="s">
        <v>28</v>
      </c>
      <c r="F15" s="29">
        <v>3.2</v>
      </c>
      <c r="G15" s="29">
        <v>1.6</v>
      </c>
      <c r="H15" s="29">
        <v>1.6</v>
      </c>
      <c r="I15" s="23">
        <f>(((159425+189100)/832)*0.89)/1000</f>
        <v>0.37282121394230766</v>
      </c>
      <c r="J15" s="94">
        <v>1.2E-2</v>
      </c>
      <c r="K15" s="22">
        <f t="shared" si="0"/>
        <v>1.1513891195913464</v>
      </c>
      <c r="L15" s="30" t="s">
        <v>21</v>
      </c>
      <c r="M15" s="28"/>
      <c r="N15" s="33"/>
    </row>
    <row r="16" spans="1:15" s="34" customFormat="1" ht="22.5" customHeight="1" thickBot="1" x14ac:dyDescent="0.3">
      <c r="A16" s="32">
        <v>10</v>
      </c>
      <c r="B16" s="31"/>
      <c r="C16" s="49" t="s">
        <v>26</v>
      </c>
      <c r="D16" s="49" t="s">
        <v>34</v>
      </c>
      <c r="E16" s="49" t="s">
        <v>28</v>
      </c>
      <c r="F16" s="29">
        <v>4</v>
      </c>
      <c r="G16" s="29">
        <v>2</v>
      </c>
      <c r="H16" s="29">
        <v>2</v>
      </c>
      <c r="I16" s="23">
        <f>(((37664+49780)/832)*0.89)/1000</f>
        <v>9.3539855769230768E-2</v>
      </c>
      <c r="J16" s="26">
        <f>1300/1000</f>
        <v>1.3</v>
      </c>
      <c r="K16" s="24">
        <f>(G16*1.05-I16)*0.89-J16</f>
        <v>0.48574952836538454</v>
      </c>
      <c r="L16" s="30" t="s">
        <v>21</v>
      </c>
      <c r="M16" s="28"/>
      <c r="N16" s="33"/>
    </row>
    <row r="17" spans="1:14" s="34" customFormat="1" ht="22.5" customHeight="1" x14ac:dyDescent="0.25">
      <c r="A17" s="35">
        <v>11</v>
      </c>
      <c r="B17" s="52" t="s">
        <v>35</v>
      </c>
      <c r="C17" s="47" t="s">
        <v>36</v>
      </c>
      <c r="D17" s="47" t="s">
        <v>37</v>
      </c>
      <c r="E17" s="47" t="s">
        <v>28</v>
      </c>
      <c r="F17" s="44">
        <v>1.26</v>
      </c>
      <c r="G17" s="44">
        <v>0.63</v>
      </c>
      <c r="H17" s="44">
        <v>0.63</v>
      </c>
      <c r="I17" s="38">
        <f>(((34563+29853)/832)*0.89)/1000</f>
        <v>6.8906538461538464E-2</v>
      </c>
      <c r="J17" s="45">
        <v>0</v>
      </c>
      <c r="K17" s="38">
        <f>(G17*1.05-I17)*0.89-J17</f>
        <v>0.52740818076923079</v>
      </c>
      <c r="L17" s="40" t="s">
        <v>21</v>
      </c>
      <c r="M17" s="28"/>
      <c r="N17" s="33"/>
    </row>
    <row r="18" spans="1:14" s="34" customFormat="1" ht="22.5" customHeight="1" thickBot="1" x14ac:dyDescent="0.3">
      <c r="A18" s="37">
        <v>12</v>
      </c>
      <c r="B18" s="53"/>
      <c r="C18" s="48" t="s">
        <v>36</v>
      </c>
      <c r="D18" s="48" t="s">
        <v>38</v>
      </c>
      <c r="E18" s="48" t="s">
        <v>28</v>
      </c>
      <c r="F18" s="27">
        <v>1.26</v>
      </c>
      <c r="G18" s="27">
        <v>0.63</v>
      </c>
      <c r="H18" s="27">
        <v>0.63</v>
      </c>
      <c r="I18" s="22">
        <f>(((117001+98566)/832)*0.89)/1000</f>
        <v>0.23059450721153846</v>
      </c>
      <c r="J18" s="25">
        <v>0</v>
      </c>
      <c r="K18" s="22">
        <f t="shared" si="0"/>
        <v>0.38350588858173085</v>
      </c>
      <c r="L18" s="36" t="s">
        <v>21</v>
      </c>
      <c r="M18" s="28"/>
      <c r="N18" s="33"/>
    </row>
    <row r="19" spans="1:14" s="34" customFormat="1" ht="22.5" customHeight="1" x14ac:dyDescent="0.25">
      <c r="A19" s="32">
        <v>13</v>
      </c>
      <c r="B19" s="53"/>
      <c r="C19" s="48" t="s">
        <v>36</v>
      </c>
      <c r="D19" s="48" t="s">
        <v>39</v>
      </c>
      <c r="E19" s="48" t="s">
        <v>28</v>
      </c>
      <c r="F19" s="27">
        <v>0.4</v>
      </c>
      <c r="G19" s="27">
        <v>0.4</v>
      </c>
      <c r="H19" s="27"/>
      <c r="I19" s="22">
        <f>(((23488+20598)/832)*0.89)/1000</f>
        <v>4.7159302884615388E-2</v>
      </c>
      <c r="J19" s="25">
        <v>0</v>
      </c>
      <c r="K19" s="22">
        <f>(G19-I19)*0.89-J19</f>
        <v>0.3140282204326923</v>
      </c>
      <c r="L19" s="36" t="s">
        <v>21</v>
      </c>
      <c r="M19" s="28"/>
      <c r="N19" s="33"/>
    </row>
    <row r="20" spans="1:14" s="34" customFormat="1" ht="22.5" customHeight="1" thickBot="1" x14ac:dyDescent="0.3">
      <c r="A20" s="35">
        <v>14</v>
      </c>
      <c r="B20" s="54"/>
      <c r="C20" s="49" t="s">
        <v>40</v>
      </c>
      <c r="D20" s="49" t="s">
        <v>41</v>
      </c>
      <c r="E20" s="49" t="s">
        <v>28</v>
      </c>
      <c r="F20" s="29">
        <v>0.1</v>
      </c>
      <c r="G20" s="29">
        <v>0.1</v>
      </c>
      <c r="H20" s="29"/>
      <c r="I20" s="23">
        <f>(((5240+3080)/832)*0.89)/1000</f>
        <v>8.8999999999999999E-3</v>
      </c>
      <c r="J20" s="46">
        <v>0</v>
      </c>
      <c r="K20" s="23">
        <f>(G20-I20)*0.89-J20</f>
        <v>8.1078999999999998E-2</v>
      </c>
      <c r="L20" s="30" t="s">
        <v>21</v>
      </c>
      <c r="M20" s="28"/>
      <c r="N20" s="33"/>
    </row>
    <row r="21" spans="1:14" s="34" customFormat="1" ht="22.5" customHeight="1" thickBot="1" x14ac:dyDescent="0.3">
      <c r="A21" s="37">
        <v>15</v>
      </c>
      <c r="B21" s="47" t="s">
        <v>42</v>
      </c>
      <c r="C21" s="47" t="s">
        <v>43</v>
      </c>
      <c r="D21" s="47" t="s">
        <v>44</v>
      </c>
      <c r="E21" s="47" t="s">
        <v>28</v>
      </c>
      <c r="F21" s="44">
        <v>0.64</v>
      </c>
      <c r="G21" s="44">
        <v>0.32</v>
      </c>
      <c r="H21" s="44">
        <v>0.32</v>
      </c>
      <c r="I21" s="38">
        <f>(((62455+78406)/832)*0.89)/1000</f>
        <v>0.15068063701923076</v>
      </c>
      <c r="J21" s="45">
        <v>0</v>
      </c>
      <c r="K21" s="38">
        <f>(G21*1.05-I21)*0.89-J21</f>
        <v>0.16493423305288465</v>
      </c>
      <c r="L21" s="40" t="s">
        <v>21</v>
      </c>
      <c r="M21" s="28"/>
      <c r="N21" s="33"/>
    </row>
    <row r="22" spans="1:14" s="34" customFormat="1" ht="22.5" customHeight="1" thickBot="1" x14ac:dyDescent="0.3">
      <c r="A22" s="32">
        <v>16</v>
      </c>
      <c r="B22" s="50" t="s">
        <v>42</v>
      </c>
      <c r="C22" s="50" t="s">
        <v>43</v>
      </c>
      <c r="D22" s="50" t="s">
        <v>45</v>
      </c>
      <c r="E22" s="50" t="s">
        <v>28</v>
      </c>
      <c r="F22" s="84">
        <v>0.63</v>
      </c>
      <c r="G22" s="84">
        <v>0.63</v>
      </c>
      <c r="H22" s="84"/>
      <c r="I22" s="85">
        <f>(((173+14813+21193+413+14813+24853)/832)*0.89)/1000</f>
        <v>8.1574062500000002E-2</v>
      </c>
      <c r="J22" s="89">
        <v>0</v>
      </c>
      <c r="K22" s="85">
        <f>(G22*1.05-I22)*0.89-J22</f>
        <v>0.51613408437500008</v>
      </c>
      <c r="L22" s="86" t="s">
        <v>21</v>
      </c>
      <c r="M22" s="28"/>
      <c r="N22" s="33"/>
    </row>
    <row r="23" spans="1:14" s="34" customFormat="1" ht="22.5" customHeight="1" thickBot="1" x14ac:dyDescent="0.3">
      <c r="A23" s="35">
        <v>17</v>
      </c>
      <c r="B23" s="90" t="s">
        <v>46</v>
      </c>
      <c r="C23" s="90" t="s">
        <v>47</v>
      </c>
      <c r="D23" s="90" t="s">
        <v>48</v>
      </c>
      <c r="E23" s="90" t="s">
        <v>20</v>
      </c>
      <c r="F23" s="91">
        <v>4</v>
      </c>
      <c r="G23" s="91">
        <v>2</v>
      </c>
      <c r="H23" s="91">
        <v>2</v>
      </c>
      <c r="I23" s="92">
        <f>(((93315+121802)/832)*0.89)/1000</f>
        <v>0.23011313701923078</v>
      </c>
      <c r="J23" s="26">
        <v>0</v>
      </c>
      <c r="K23" s="92">
        <f>(G23*1.05-I23)*0.89-J23</f>
        <v>1.6641993080528847</v>
      </c>
      <c r="L23" s="93" t="s">
        <v>21</v>
      </c>
    </row>
    <row r="24" spans="1:14" s="34" customFormat="1" ht="22.5" customHeight="1" thickBot="1" x14ac:dyDescent="0.3">
      <c r="A24" s="35">
        <v>18</v>
      </c>
      <c r="B24" s="90" t="s">
        <v>46</v>
      </c>
      <c r="C24" s="90" t="s">
        <v>47</v>
      </c>
      <c r="D24" s="90" t="s">
        <v>50</v>
      </c>
      <c r="E24" s="90" t="s">
        <v>20</v>
      </c>
      <c r="F24" s="91">
        <v>5</v>
      </c>
      <c r="G24" s="91">
        <v>2.5</v>
      </c>
      <c r="H24" s="91">
        <v>2.5</v>
      </c>
      <c r="I24" s="92">
        <f>(((99005)/832)*0.89)/1000</f>
        <v>0.10590679086538461</v>
      </c>
      <c r="J24" s="26">
        <v>0</v>
      </c>
      <c r="K24" s="92">
        <f>(G24*1.05-I24)*0.89-J24</f>
        <v>2.2419929561298075</v>
      </c>
      <c r="L24" s="93" t="s">
        <v>21</v>
      </c>
    </row>
    <row r="25" spans="1:14" ht="31.5" x14ac:dyDescent="0.5">
      <c r="A25" s="9" t="s">
        <v>49</v>
      </c>
      <c r="I25" s="10"/>
      <c r="J25" s="10"/>
    </row>
  </sheetData>
  <sheetProtection password="E9F3" sheet="1" objects="1" scenarios="1" selectLockedCells="1" selectUnlockedCells="1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2021-12-29T16:49:21Z</dcterms:modified>
</cp:coreProperties>
</file>